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155"/>
  </bookViews>
  <sheets>
    <sheet name="API " sheetId="1" r:id="rId1"/>
    <sheet name="Pellet" sheetId="2" r:id="rId2"/>
  </sheets>
  <definedNames>
    <definedName name="_xlnm._FilterDatabase" localSheetId="0" hidden="1">'API '!$B$2:$E$55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1" i="1"/>
  <c r="E21" i="1"/>
  <c r="E80" i="1" l="1"/>
  <c r="E57" i="1"/>
  <c r="E56" i="1"/>
  <c r="E61" i="1"/>
  <c r="E75" i="1"/>
  <c r="E82" i="1"/>
  <c r="E83" i="1"/>
  <c r="E29" i="1"/>
  <c r="E41" i="1"/>
  <c r="E18" i="1"/>
  <c r="E25" i="1"/>
  <c r="E3" i="1"/>
  <c r="E51" i="1"/>
  <c r="E13" i="1"/>
  <c r="E12" i="1"/>
  <c r="E8" i="1"/>
  <c r="E74" i="1" l="1"/>
  <c r="E87" i="1"/>
  <c r="E78" i="1"/>
  <c r="E66" i="1"/>
  <c r="E67" i="1"/>
  <c r="E72" i="1"/>
  <c r="E44" i="1"/>
  <c r="E43" i="1"/>
  <c r="E77" i="1"/>
  <c r="E52" i="1"/>
  <c r="E27" i="1"/>
  <c r="E7" i="1"/>
  <c r="E85" i="1" l="1"/>
  <c r="E79" i="1"/>
  <c r="E73" i="1"/>
  <c r="E59" i="1"/>
  <c r="E53" i="1"/>
  <c r="E48" i="1"/>
  <c r="E46" i="1"/>
  <c r="E45" i="1"/>
  <c r="E39" i="1"/>
  <c r="E35" i="1"/>
  <c r="E22" i="1"/>
  <c r="E17" i="1"/>
  <c r="E55" i="1" l="1"/>
  <c r="E54" i="1"/>
  <c r="E10" i="1" l="1"/>
  <c r="E9" i="1"/>
  <c r="E71" i="1" l="1"/>
  <c r="E38" i="1"/>
  <c r="E33" i="1"/>
  <c r="E23" i="1"/>
  <c r="E20" i="1"/>
  <c r="E65" i="1"/>
  <c r="E62" i="1"/>
  <c r="E5" i="1"/>
  <c r="E70" i="1" l="1"/>
  <c r="E11" i="1"/>
  <c r="E37" i="1"/>
  <c r="E16" i="1"/>
  <c r="E86" i="1"/>
  <c r="E76" i="1"/>
  <c r="E58" i="1"/>
  <c r="E90" i="1"/>
  <c r="E42" i="1"/>
  <c r="E30" i="1"/>
  <c r="E81" i="1"/>
  <c r="E26" i="1"/>
</calcChain>
</file>

<file path=xl/sharedStrings.xml><?xml version="1.0" encoding="utf-8"?>
<sst xmlns="http://schemas.openxmlformats.org/spreadsheetml/2006/main" count="216" uniqueCount="118">
  <si>
    <t>Riboflavin 5- Sodium Phosphate (Vitamin B2)</t>
  </si>
  <si>
    <t xml:space="preserve">BP </t>
  </si>
  <si>
    <t>Ammonium Chloride</t>
  </si>
  <si>
    <t>BP</t>
  </si>
  <si>
    <t xml:space="preserve">Amoxicillin Trihydrate Compacted </t>
  </si>
  <si>
    <t>Amoxicillin Trihydrate Powder</t>
  </si>
  <si>
    <t>Ampicillin Trihydrate Compacted</t>
  </si>
  <si>
    <t>Ampicillin Trihydrate Powder</t>
  </si>
  <si>
    <t>Chlorzoxazone USP</t>
  </si>
  <si>
    <t>USP</t>
  </si>
  <si>
    <t>Stearic Acid</t>
  </si>
  <si>
    <t>Chloramphenicol</t>
  </si>
  <si>
    <t>Chloramphenicol Palmitate</t>
  </si>
  <si>
    <t>Metronidazole</t>
  </si>
  <si>
    <t>Ciprofloxacin Hydrochloride</t>
  </si>
  <si>
    <t>Chlorphenamine Maleate</t>
  </si>
  <si>
    <t xml:space="preserve">Cloxacillin Sodium Compacted </t>
  </si>
  <si>
    <t>Cloxacillin Sodium Powder</t>
  </si>
  <si>
    <t>Erythromycin Estolate</t>
  </si>
  <si>
    <t>Erythromycin Stearate</t>
  </si>
  <si>
    <t>Ibuprofen</t>
  </si>
  <si>
    <t>Indometacin</t>
  </si>
  <si>
    <t>Zinc Sulphate Mono Hydrate</t>
  </si>
  <si>
    <t>Mebendazole</t>
  </si>
  <si>
    <t>Paracetamol</t>
  </si>
  <si>
    <t>Pyrimethamine</t>
  </si>
  <si>
    <t>Quinine Sulphate</t>
  </si>
  <si>
    <t>Salbutamol Sulphate</t>
  </si>
  <si>
    <t>Sulphamethoxazole</t>
  </si>
  <si>
    <t>Theophylline</t>
  </si>
  <si>
    <t>Doxycycline Hyclate</t>
  </si>
  <si>
    <t>Sulphadoxine</t>
  </si>
  <si>
    <t>Terbutaline Sulphate</t>
  </si>
  <si>
    <t>Prednisolone</t>
  </si>
  <si>
    <t>Dry Vitamin A Acetate</t>
  </si>
  <si>
    <t xml:space="preserve">USP </t>
  </si>
  <si>
    <t xml:space="preserve">Mebendazole (Micronized) </t>
  </si>
  <si>
    <t>Phenoxymethylpenicillin Potassium (Granules)</t>
  </si>
  <si>
    <t xml:space="preserve">Phenoxymethylpenicillin Potassium (Powder) </t>
  </si>
  <si>
    <t>Dextromethorphan Hydrobromide</t>
  </si>
  <si>
    <t>Diphenhydramine Hydrochloride</t>
  </si>
  <si>
    <t>Aspirin (DC 90)</t>
  </si>
  <si>
    <t>Phenylephrine Hydrochloride</t>
  </si>
  <si>
    <t>Diclofenac Sodium</t>
  </si>
  <si>
    <t xml:space="preserve">Quinine Bisulfate </t>
  </si>
  <si>
    <t>Tetracycline Hydrochloride</t>
  </si>
  <si>
    <t>Plain Ascorbic acid (Vitamin C)</t>
  </si>
  <si>
    <t>Thiamine Hydrochloride (Vitamin B1)</t>
  </si>
  <si>
    <t xml:space="preserve">Nicotinamide (Niacinamide) (Vitamin B3) </t>
  </si>
  <si>
    <t>Pyridoxine Hydrochloride (Vitamin B6)</t>
  </si>
  <si>
    <t>Dexpanthenol (Vitamin B5)</t>
  </si>
  <si>
    <t xml:space="preserve">Cyanocobalamin (Vitamin B12) </t>
  </si>
  <si>
    <t>Chloecalciferol (Vitamin D)</t>
  </si>
  <si>
    <t>Caffeine Anhydrous</t>
  </si>
  <si>
    <t xml:space="preserve">Atenolol </t>
  </si>
  <si>
    <t xml:space="preserve">Furosemide </t>
  </si>
  <si>
    <t xml:space="preserve">Griseofulvin </t>
  </si>
  <si>
    <t xml:space="preserve">Magnesium Trisillicate </t>
  </si>
  <si>
    <t xml:space="preserve">Nalidixic  Acid </t>
  </si>
  <si>
    <t xml:space="preserve">Spironolactone </t>
  </si>
  <si>
    <t xml:space="preserve">Trimethoprim </t>
  </si>
  <si>
    <t xml:space="preserve">Cetrizine Hydrochloride </t>
  </si>
  <si>
    <t xml:space="preserve">Domperidone </t>
  </si>
  <si>
    <t>Amlodipine Besilate</t>
  </si>
  <si>
    <t>Albendazole</t>
  </si>
  <si>
    <t>Carbamazepine</t>
  </si>
  <si>
    <t>BP/USP</t>
  </si>
  <si>
    <t>Hyoscine Butyl Bromide</t>
  </si>
  <si>
    <t>Metformin Hydrochloride</t>
  </si>
  <si>
    <t xml:space="preserve">Ferric Ammonium Citrate </t>
  </si>
  <si>
    <t>Metronidazole Benzoate</t>
  </si>
  <si>
    <t>Active Pharmaceutical Ingredient</t>
  </si>
  <si>
    <t xml:space="preserve">Azithromycine Dihydrate </t>
  </si>
  <si>
    <t xml:space="preserve">Ketaconazole </t>
  </si>
  <si>
    <t xml:space="preserve">Loratidine </t>
  </si>
  <si>
    <t xml:space="preserve">Dried Aluminium Hydroxide </t>
  </si>
  <si>
    <t xml:space="preserve">Calcium Lactate Pentahydrate </t>
  </si>
  <si>
    <t>Folic acid (Vitamin B9)</t>
  </si>
  <si>
    <t xml:space="preserve">Hydrochlorothiazide </t>
  </si>
  <si>
    <t xml:space="preserve">Metroclopramide hydrochloride </t>
  </si>
  <si>
    <t xml:space="preserve">Zinc Sulphate Heptahydrate </t>
  </si>
  <si>
    <t>Amiloride Hydrochloride</t>
  </si>
  <si>
    <t>Bromhexine Hydrochloride</t>
  </si>
  <si>
    <t>Gauphenasin</t>
  </si>
  <si>
    <t>Diazepam</t>
  </si>
  <si>
    <t xml:space="preserve">Carbocistene </t>
  </si>
  <si>
    <t xml:space="preserve">Phenobarbital </t>
  </si>
  <si>
    <t xml:space="preserve">Betamethasone Valerate </t>
  </si>
  <si>
    <t xml:space="preserve">Chlorhexadine Gluconate 20% Solution </t>
  </si>
  <si>
    <t xml:space="preserve">Clotrimazole </t>
  </si>
  <si>
    <t xml:space="preserve">Hydrocortisone </t>
  </si>
  <si>
    <t>Morphine Hydrochlroide</t>
  </si>
  <si>
    <t>Miconazole Base (Micronised)</t>
  </si>
  <si>
    <t xml:space="preserve">Pellets </t>
  </si>
  <si>
    <t>IR</t>
  </si>
  <si>
    <t>SR</t>
  </si>
  <si>
    <t>EC</t>
  </si>
  <si>
    <t>Amlodipine 2% w/w</t>
  </si>
  <si>
    <t>Amlodipine 4% w/w</t>
  </si>
  <si>
    <t xml:space="preserve">Atorvstatin 7.5% w/w </t>
  </si>
  <si>
    <t xml:space="preserve">Clopidogrel 30% w/w </t>
  </si>
  <si>
    <t xml:space="preserve">Diltiazem Hydrochloride 55% w/w </t>
  </si>
  <si>
    <t>Domepridone 4% w/w</t>
  </si>
  <si>
    <t>Enalapril Maleate 1% w/w</t>
  </si>
  <si>
    <t xml:space="preserve">Enalapril Maleate 2% w/w </t>
  </si>
  <si>
    <t>Itraconazole 35% w/w</t>
  </si>
  <si>
    <t>Mebeverine Hydrochloride 50% w/w</t>
  </si>
  <si>
    <t xml:space="preserve">Nifedipine 11% w/w </t>
  </si>
  <si>
    <t xml:space="preserve">Telmisartan 15% w/w </t>
  </si>
  <si>
    <t xml:space="preserve">Telmisartan 7.5% w/w </t>
  </si>
  <si>
    <t>Omeprazole 7.5% w/w</t>
  </si>
  <si>
    <t>Pantaprazole 15% w/w</t>
  </si>
  <si>
    <t>Esomeprazole Magnesium 7.5% w/w</t>
  </si>
  <si>
    <t>Diclofenac Sodium Granules 90%</t>
  </si>
  <si>
    <t>INH</t>
  </si>
  <si>
    <t xml:space="preserve">Specifications 
</t>
  </si>
  <si>
    <t>Annual Qty
(Kg)</t>
  </si>
  <si>
    <t>Sr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</si>
</sst>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0"/>
  <sheetViews>
    <sheetView tabSelected="1" workbookViewId="0">
      <selection activeCell="C13" sqref="C13"/>
    </sheetView>
  </sheetViews>
  <sheetFormatPr defaultRowHeight="15" x14ac:dyDescent="0.25"/>
  <cols>
    <col min="2" max="2" width="7.28515625" bestFit="1" customWidth="1"/>
    <col min="3" max="3" width="43.7109375" bestFit="1" customWidth="1"/>
    <col min="4" max="4" width="13.42578125" style="1" customWidth="1"/>
    <col min="5" max="5" width="10.85546875" style="1" bestFit="1" customWidth="1"/>
  </cols>
  <sheetData>
    <row r="1" spans="2:5" ht="15.75" thickBot="1" x14ac:dyDescent="0.3"/>
    <row r="2" spans="2:5" ht="35.1" customHeight="1" thickBot="1" x14ac:dyDescent="0.3">
      <c r="B2" s="21" t="s">
        <v>117</v>
      </c>
      <c r="C2" s="10" t="s">
        <v>71</v>
      </c>
      <c r="D2" s="12" t="s">
        <v>115</v>
      </c>
      <c r="E2" s="11" t="s">
        <v>116</v>
      </c>
    </row>
    <row r="3" spans="2:5" x14ac:dyDescent="0.25">
      <c r="B3" s="17">
        <v>1</v>
      </c>
      <c r="C3" s="18" t="s">
        <v>64</v>
      </c>
      <c r="D3" s="19" t="s">
        <v>9</v>
      </c>
      <c r="E3" s="20">
        <f>250+250+250</f>
        <v>750</v>
      </c>
    </row>
    <row r="4" spans="2:5" x14ac:dyDescent="0.25">
      <c r="B4" s="4">
        <v>2</v>
      </c>
      <c r="C4" s="3" t="s">
        <v>81</v>
      </c>
      <c r="D4" s="2" t="s">
        <v>9</v>
      </c>
      <c r="E4" s="5">
        <v>100</v>
      </c>
    </row>
    <row r="5" spans="2:5" x14ac:dyDescent="0.25">
      <c r="B5" s="4">
        <v>3</v>
      </c>
      <c r="C5" s="3" t="s">
        <v>63</v>
      </c>
      <c r="D5" s="2" t="s">
        <v>3</v>
      </c>
      <c r="E5" s="5">
        <f>250</f>
        <v>250</v>
      </c>
    </row>
    <row r="6" spans="2:5" x14ac:dyDescent="0.25">
      <c r="B6" s="4">
        <v>4</v>
      </c>
      <c r="C6" s="3" t="s">
        <v>2</v>
      </c>
      <c r="D6" s="2" t="s">
        <v>1</v>
      </c>
      <c r="E6" s="5">
        <v>500</v>
      </c>
    </row>
    <row r="7" spans="2:5" x14ac:dyDescent="0.25">
      <c r="B7" s="4">
        <v>5</v>
      </c>
      <c r="C7" s="3" t="s">
        <v>4</v>
      </c>
      <c r="D7" s="2" t="s">
        <v>1</v>
      </c>
      <c r="E7" s="5">
        <f>18000+18000+(1350*4)+100</f>
        <v>41500</v>
      </c>
    </row>
    <row r="8" spans="2:5" x14ac:dyDescent="0.25">
      <c r="B8" s="4">
        <v>6</v>
      </c>
      <c r="C8" s="3" t="s">
        <v>5</v>
      </c>
      <c r="D8" s="2" t="s">
        <v>1</v>
      </c>
      <c r="E8" s="5">
        <f>2500+2500+400+100</f>
        <v>5500</v>
      </c>
    </row>
    <row r="9" spans="2:5" x14ac:dyDescent="0.25">
      <c r="B9" s="4">
        <v>7</v>
      </c>
      <c r="C9" s="3" t="s">
        <v>6</v>
      </c>
      <c r="D9" s="2" t="s">
        <v>1</v>
      </c>
      <c r="E9" s="5">
        <f>15000</f>
        <v>15000</v>
      </c>
    </row>
    <row r="10" spans="2:5" x14ac:dyDescent="0.25">
      <c r="B10" s="4">
        <v>8</v>
      </c>
      <c r="C10" s="3" t="s">
        <v>7</v>
      </c>
      <c r="D10" s="2" t="s">
        <v>1</v>
      </c>
      <c r="E10" s="5">
        <f>1000</f>
        <v>1000</v>
      </c>
    </row>
    <row r="11" spans="2:5" x14ac:dyDescent="0.25">
      <c r="B11" s="4">
        <v>9</v>
      </c>
      <c r="C11" s="3" t="s">
        <v>41</v>
      </c>
      <c r="D11" s="2" t="s">
        <v>9</v>
      </c>
      <c r="E11" s="5">
        <f>500</f>
        <v>500</v>
      </c>
    </row>
    <row r="12" spans="2:5" x14ac:dyDescent="0.25">
      <c r="B12" s="4">
        <v>10</v>
      </c>
      <c r="C12" s="3" t="s">
        <v>54</v>
      </c>
      <c r="D12" s="2" t="s">
        <v>3</v>
      </c>
      <c r="E12" s="5">
        <f>250+250</f>
        <v>500</v>
      </c>
    </row>
    <row r="13" spans="2:5" x14ac:dyDescent="0.25">
      <c r="B13" s="4">
        <v>11</v>
      </c>
      <c r="C13" s="3" t="s">
        <v>72</v>
      </c>
      <c r="D13" s="2" t="s">
        <v>9</v>
      </c>
      <c r="E13" s="5">
        <f>500+500+500</f>
        <v>1500</v>
      </c>
    </row>
    <row r="14" spans="2:5" x14ac:dyDescent="0.25">
      <c r="B14" s="4">
        <v>12</v>
      </c>
      <c r="C14" s="3" t="s">
        <v>87</v>
      </c>
      <c r="D14" s="2" t="s">
        <v>1</v>
      </c>
      <c r="E14" s="5">
        <v>150</v>
      </c>
    </row>
    <row r="15" spans="2:5" x14ac:dyDescent="0.25">
      <c r="B15" s="4">
        <v>13</v>
      </c>
      <c r="C15" s="3" t="s">
        <v>82</v>
      </c>
      <c r="D15" s="2" t="s">
        <v>3</v>
      </c>
      <c r="E15" s="5">
        <v>100</v>
      </c>
    </row>
    <row r="16" spans="2:5" x14ac:dyDescent="0.25">
      <c r="B16" s="4">
        <v>14</v>
      </c>
      <c r="C16" s="3" t="s">
        <v>53</v>
      </c>
      <c r="D16" s="2" t="s">
        <v>3</v>
      </c>
      <c r="E16" s="5">
        <f>1000</f>
        <v>1000</v>
      </c>
    </row>
    <row r="17" spans="2:5" x14ac:dyDescent="0.25">
      <c r="B17" s="4">
        <v>15</v>
      </c>
      <c r="C17" s="3" t="s">
        <v>76</v>
      </c>
      <c r="D17" s="2" t="s">
        <v>1</v>
      </c>
      <c r="E17" s="5">
        <f>10000</f>
        <v>10000</v>
      </c>
    </row>
    <row r="18" spans="2:5" x14ac:dyDescent="0.25">
      <c r="B18" s="4">
        <v>16</v>
      </c>
      <c r="C18" s="3" t="s">
        <v>65</v>
      </c>
      <c r="D18" s="2" t="s">
        <v>9</v>
      </c>
      <c r="E18" s="5">
        <f>500+500</f>
        <v>1000</v>
      </c>
    </row>
    <row r="19" spans="2:5" x14ac:dyDescent="0.25">
      <c r="B19" s="4">
        <v>17</v>
      </c>
      <c r="C19" s="3" t="s">
        <v>85</v>
      </c>
      <c r="D19" s="2" t="s">
        <v>1</v>
      </c>
      <c r="E19" s="5">
        <v>300</v>
      </c>
    </row>
    <row r="20" spans="2:5" x14ac:dyDescent="0.25">
      <c r="B20" s="4">
        <v>18</v>
      </c>
      <c r="C20" s="3" t="s">
        <v>61</v>
      </c>
      <c r="D20" s="2" t="s">
        <v>3</v>
      </c>
      <c r="E20" s="5">
        <f>100</f>
        <v>100</v>
      </c>
    </row>
    <row r="21" spans="2:5" x14ac:dyDescent="0.25">
      <c r="B21" s="4">
        <v>19</v>
      </c>
      <c r="C21" s="3" t="s">
        <v>52</v>
      </c>
      <c r="D21" s="2" t="s">
        <v>3</v>
      </c>
      <c r="E21" s="5">
        <f>1+1+3+745</f>
        <v>750</v>
      </c>
    </row>
    <row r="22" spans="2:5" x14ac:dyDescent="0.25">
      <c r="B22" s="4">
        <v>20</v>
      </c>
      <c r="C22" s="3" t="s">
        <v>11</v>
      </c>
      <c r="D22" s="2" t="s">
        <v>3</v>
      </c>
      <c r="E22" s="5">
        <f>1000+2000+1000</f>
        <v>4000</v>
      </c>
    </row>
    <row r="23" spans="2:5" x14ac:dyDescent="0.25">
      <c r="B23" s="4">
        <v>21</v>
      </c>
      <c r="C23" s="3" t="s">
        <v>12</v>
      </c>
      <c r="D23" s="2" t="s">
        <v>9</v>
      </c>
      <c r="E23" s="5">
        <f>1000+1000</f>
        <v>2000</v>
      </c>
    </row>
    <row r="24" spans="2:5" x14ac:dyDescent="0.25">
      <c r="B24" s="4">
        <v>22</v>
      </c>
      <c r="C24" s="3" t="s">
        <v>88</v>
      </c>
      <c r="D24" s="2" t="s">
        <v>1</v>
      </c>
      <c r="E24" s="5">
        <v>220000</v>
      </c>
    </row>
    <row r="25" spans="2:5" x14ac:dyDescent="0.25">
      <c r="B25" s="4">
        <v>23</v>
      </c>
      <c r="C25" s="3" t="s">
        <v>15</v>
      </c>
      <c r="D25" s="2" t="s">
        <v>3</v>
      </c>
      <c r="E25" s="5">
        <f>500+500+500</f>
        <v>1500</v>
      </c>
    </row>
    <row r="26" spans="2:5" x14ac:dyDescent="0.25">
      <c r="B26" s="4">
        <v>24</v>
      </c>
      <c r="C26" s="3" t="s">
        <v>8</v>
      </c>
      <c r="D26" s="2" t="s">
        <v>9</v>
      </c>
      <c r="E26" s="5">
        <f>5000</f>
        <v>5000</v>
      </c>
    </row>
    <row r="27" spans="2:5" x14ac:dyDescent="0.25">
      <c r="B27" s="4">
        <v>25</v>
      </c>
      <c r="C27" s="3" t="s">
        <v>14</v>
      </c>
      <c r="D27" s="2" t="s">
        <v>9</v>
      </c>
      <c r="E27" s="5">
        <f>5000+10000+3000+12000+1500</f>
        <v>31500</v>
      </c>
    </row>
    <row r="28" spans="2:5" x14ac:dyDescent="0.25">
      <c r="B28" s="4">
        <v>26</v>
      </c>
      <c r="C28" s="16" t="s">
        <v>89</v>
      </c>
      <c r="D28" s="2" t="s">
        <v>1</v>
      </c>
      <c r="E28" s="5">
        <v>1000</v>
      </c>
    </row>
    <row r="29" spans="2:5" x14ac:dyDescent="0.25">
      <c r="B29" s="4">
        <v>27</v>
      </c>
      <c r="C29" s="3" t="s">
        <v>16</v>
      </c>
      <c r="D29" s="2" t="s">
        <v>3</v>
      </c>
      <c r="E29" s="5">
        <f>15000+12000</f>
        <v>27000</v>
      </c>
    </row>
    <row r="30" spans="2:5" x14ac:dyDescent="0.25">
      <c r="B30" s="4">
        <v>28</v>
      </c>
      <c r="C30" s="3" t="s">
        <v>17</v>
      </c>
      <c r="D30" s="2" t="s">
        <v>3</v>
      </c>
      <c r="E30" s="5">
        <f>1000</f>
        <v>1000</v>
      </c>
    </row>
    <row r="31" spans="2:5" x14ac:dyDescent="0.25">
      <c r="B31" s="4">
        <v>29</v>
      </c>
      <c r="C31" s="3" t="s">
        <v>51</v>
      </c>
      <c r="D31" s="2" t="s">
        <v>3</v>
      </c>
      <c r="E31" s="5">
        <f>1+1+3+5</f>
        <v>10</v>
      </c>
    </row>
    <row r="32" spans="2:5" x14ac:dyDescent="0.25">
      <c r="B32" s="4">
        <v>30</v>
      </c>
      <c r="C32" s="3" t="s">
        <v>50</v>
      </c>
      <c r="D32" s="2" t="s">
        <v>3</v>
      </c>
      <c r="E32" s="5">
        <f>25</f>
        <v>25</v>
      </c>
    </row>
    <row r="33" spans="2:5" x14ac:dyDescent="0.25">
      <c r="B33" s="4">
        <v>31</v>
      </c>
      <c r="C33" s="3" t="s">
        <v>39</v>
      </c>
      <c r="D33" s="2" t="s">
        <v>3</v>
      </c>
      <c r="E33" s="5">
        <f>150+150</f>
        <v>300</v>
      </c>
    </row>
    <row r="34" spans="2:5" x14ac:dyDescent="0.25">
      <c r="B34" s="4">
        <v>32</v>
      </c>
      <c r="C34" s="3" t="s">
        <v>84</v>
      </c>
      <c r="D34" s="2" t="s">
        <v>1</v>
      </c>
      <c r="E34" s="5">
        <v>100</v>
      </c>
    </row>
    <row r="35" spans="2:5" x14ac:dyDescent="0.25">
      <c r="B35" s="4">
        <v>33</v>
      </c>
      <c r="C35" s="3" t="s">
        <v>43</v>
      </c>
      <c r="D35" s="2" t="s">
        <v>3</v>
      </c>
      <c r="E35" s="5">
        <f>1000+1500+(505*9)+55+400</f>
        <v>7500</v>
      </c>
    </row>
    <row r="36" spans="2:5" x14ac:dyDescent="0.25">
      <c r="B36" s="4">
        <v>34</v>
      </c>
      <c r="C36" s="3" t="s">
        <v>113</v>
      </c>
      <c r="D36" s="2" t="s">
        <v>114</v>
      </c>
      <c r="E36" s="5">
        <v>2000</v>
      </c>
    </row>
    <row r="37" spans="2:5" x14ac:dyDescent="0.25">
      <c r="B37" s="4">
        <v>35</v>
      </c>
      <c r="C37" s="3" t="s">
        <v>40</v>
      </c>
      <c r="D37" s="2" t="s">
        <v>3</v>
      </c>
      <c r="E37" s="5">
        <f>200</f>
        <v>200</v>
      </c>
    </row>
    <row r="38" spans="2:5" x14ac:dyDescent="0.25">
      <c r="B38" s="4">
        <v>36</v>
      </c>
      <c r="C38" s="3" t="s">
        <v>62</v>
      </c>
      <c r="D38" s="2" t="s">
        <v>3</v>
      </c>
      <c r="E38" s="5">
        <f>250</f>
        <v>250</v>
      </c>
    </row>
    <row r="39" spans="2:5" x14ac:dyDescent="0.25">
      <c r="B39" s="4">
        <v>37</v>
      </c>
      <c r="C39" s="3" t="s">
        <v>30</v>
      </c>
      <c r="D39" s="2" t="s">
        <v>66</v>
      </c>
      <c r="E39" s="5">
        <f>1000+3000+2500+2000</f>
        <v>8500</v>
      </c>
    </row>
    <row r="40" spans="2:5" x14ac:dyDescent="0.25">
      <c r="B40" s="4">
        <v>38</v>
      </c>
      <c r="C40" s="3" t="s">
        <v>75</v>
      </c>
      <c r="D40" s="2" t="s">
        <v>3</v>
      </c>
      <c r="E40" s="5">
        <v>30000</v>
      </c>
    </row>
    <row r="41" spans="2:5" x14ac:dyDescent="0.25">
      <c r="B41" s="4">
        <v>39</v>
      </c>
      <c r="C41" s="3" t="s">
        <v>34</v>
      </c>
      <c r="D41" s="2" t="s">
        <v>1</v>
      </c>
      <c r="E41" s="5">
        <f>25+50</f>
        <v>75</v>
      </c>
    </row>
    <row r="42" spans="2:5" x14ac:dyDescent="0.25">
      <c r="B42" s="4">
        <v>40</v>
      </c>
      <c r="C42" s="3" t="s">
        <v>18</v>
      </c>
      <c r="D42" s="2" t="s">
        <v>35</v>
      </c>
      <c r="E42" s="5">
        <f>1000</f>
        <v>1000</v>
      </c>
    </row>
    <row r="43" spans="2:5" x14ac:dyDescent="0.25">
      <c r="B43" s="4">
        <v>41</v>
      </c>
      <c r="C43" s="3" t="s">
        <v>19</v>
      </c>
      <c r="D43" s="2" t="s">
        <v>1</v>
      </c>
      <c r="E43" s="5">
        <f>3000+10000+15000+(1200*6)+800+6000</f>
        <v>42000</v>
      </c>
    </row>
    <row r="44" spans="2:5" x14ac:dyDescent="0.25">
      <c r="B44" s="4">
        <v>42</v>
      </c>
      <c r="C44" s="3" t="s">
        <v>69</v>
      </c>
      <c r="D44" s="2" t="s">
        <v>9</v>
      </c>
      <c r="E44" s="5">
        <f>100+100+500</f>
        <v>700</v>
      </c>
    </row>
    <row r="45" spans="2:5" x14ac:dyDescent="0.25">
      <c r="B45" s="4">
        <v>43</v>
      </c>
      <c r="C45" s="3" t="s">
        <v>77</v>
      </c>
      <c r="D45" s="2" t="s">
        <v>3</v>
      </c>
      <c r="E45" s="5">
        <f>500+1000</f>
        <v>1500</v>
      </c>
    </row>
    <row r="46" spans="2:5" x14ac:dyDescent="0.25">
      <c r="B46" s="4">
        <v>44</v>
      </c>
      <c r="C46" s="3" t="s">
        <v>55</v>
      </c>
      <c r="D46" s="2" t="s">
        <v>3</v>
      </c>
      <c r="E46" s="5">
        <f>500+500</f>
        <v>1000</v>
      </c>
    </row>
    <row r="47" spans="2:5" x14ac:dyDescent="0.25">
      <c r="B47" s="4">
        <v>45</v>
      </c>
      <c r="C47" s="3" t="s">
        <v>83</v>
      </c>
      <c r="D47" s="2" t="s">
        <v>3</v>
      </c>
      <c r="E47" s="5">
        <v>100</v>
      </c>
    </row>
    <row r="48" spans="2:5" x14ac:dyDescent="0.25">
      <c r="B48" s="4">
        <v>46</v>
      </c>
      <c r="C48" s="3" t="s">
        <v>56</v>
      </c>
      <c r="D48" s="2" t="s">
        <v>3</v>
      </c>
      <c r="E48" s="5">
        <f>2000+6000+4000</f>
        <v>12000</v>
      </c>
    </row>
    <row r="49" spans="2:5" x14ac:dyDescent="0.25">
      <c r="B49" s="4">
        <v>47</v>
      </c>
      <c r="C49" s="3" t="s">
        <v>78</v>
      </c>
      <c r="D49" s="2" t="s">
        <v>9</v>
      </c>
      <c r="E49" s="5">
        <v>100</v>
      </c>
    </row>
    <row r="50" spans="2:5" x14ac:dyDescent="0.25">
      <c r="B50" s="4">
        <v>48</v>
      </c>
      <c r="C50" s="3" t="s">
        <v>90</v>
      </c>
      <c r="D50" s="2" t="s">
        <v>1</v>
      </c>
      <c r="E50" s="5">
        <v>1000</v>
      </c>
    </row>
    <row r="51" spans="2:5" x14ac:dyDescent="0.25">
      <c r="B51" s="4">
        <v>49</v>
      </c>
      <c r="C51" s="3" t="s">
        <v>67</v>
      </c>
      <c r="D51" s="2" t="s">
        <v>3</v>
      </c>
      <c r="E51" s="5">
        <f>50</f>
        <v>50</v>
      </c>
    </row>
    <row r="52" spans="2:5" x14ac:dyDescent="0.25">
      <c r="B52" s="4">
        <v>50</v>
      </c>
      <c r="C52" s="3" t="s">
        <v>20</v>
      </c>
      <c r="D52" s="2" t="s">
        <v>1</v>
      </c>
      <c r="E52" s="5">
        <f>10600+10000+(2700*12)+10000+16000</f>
        <v>79000</v>
      </c>
    </row>
    <row r="53" spans="2:5" x14ac:dyDescent="0.25">
      <c r="B53" s="4">
        <v>51</v>
      </c>
      <c r="C53" s="3" t="s">
        <v>21</v>
      </c>
      <c r="D53" s="2" t="s">
        <v>3</v>
      </c>
      <c r="E53" s="5">
        <f>500+2500</f>
        <v>3000</v>
      </c>
    </row>
    <row r="54" spans="2:5" x14ac:dyDescent="0.25">
      <c r="B54" s="4">
        <v>52</v>
      </c>
      <c r="C54" s="3" t="s">
        <v>73</v>
      </c>
      <c r="D54" s="2" t="s">
        <v>3</v>
      </c>
      <c r="E54" s="5">
        <f>500</f>
        <v>500</v>
      </c>
    </row>
    <row r="55" spans="2:5" x14ac:dyDescent="0.25">
      <c r="B55" s="4">
        <v>53</v>
      </c>
      <c r="C55" s="3" t="s">
        <v>74</v>
      </c>
      <c r="D55" s="2" t="s">
        <v>35</v>
      </c>
      <c r="E55" s="5">
        <f>250</f>
        <v>250</v>
      </c>
    </row>
    <row r="56" spans="2:5" x14ac:dyDescent="0.25">
      <c r="B56" s="4">
        <v>54</v>
      </c>
      <c r="C56" s="3" t="s">
        <v>57</v>
      </c>
      <c r="D56" s="2" t="s">
        <v>3</v>
      </c>
      <c r="E56" s="5">
        <f>6250+250</f>
        <v>6500</v>
      </c>
    </row>
    <row r="57" spans="2:5" x14ac:dyDescent="0.25">
      <c r="B57" s="4">
        <v>55</v>
      </c>
      <c r="C57" s="3" t="s">
        <v>23</v>
      </c>
      <c r="D57" s="2" t="s">
        <v>9</v>
      </c>
      <c r="E57" s="5">
        <f>500+500+500</f>
        <v>1500</v>
      </c>
    </row>
    <row r="58" spans="2:5" x14ac:dyDescent="0.25">
      <c r="B58" s="4">
        <v>56</v>
      </c>
      <c r="C58" s="3" t="s">
        <v>36</v>
      </c>
      <c r="D58" s="2" t="s">
        <v>9</v>
      </c>
      <c r="E58" s="5">
        <f>1000</f>
        <v>1000</v>
      </c>
    </row>
    <row r="59" spans="2:5" x14ac:dyDescent="0.25">
      <c r="B59" s="4">
        <v>57</v>
      </c>
      <c r="C59" s="3" t="s">
        <v>68</v>
      </c>
      <c r="D59" s="2" t="s">
        <v>3</v>
      </c>
      <c r="E59" s="5">
        <f>3000+5000+3000</f>
        <v>11000</v>
      </c>
    </row>
    <row r="60" spans="2:5" x14ac:dyDescent="0.25">
      <c r="B60" s="4">
        <v>58</v>
      </c>
      <c r="C60" s="3" t="s">
        <v>79</v>
      </c>
      <c r="D60" s="2" t="s">
        <v>1</v>
      </c>
      <c r="E60" s="5">
        <v>100</v>
      </c>
    </row>
    <row r="61" spans="2:5" x14ac:dyDescent="0.25">
      <c r="B61" s="4">
        <v>59</v>
      </c>
      <c r="C61" s="3" t="s">
        <v>13</v>
      </c>
      <c r="D61" s="2" t="s">
        <v>3</v>
      </c>
      <c r="E61" s="5">
        <f>10000+25000+(2500*12)+15000+6000</f>
        <v>86000</v>
      </c>
    </row>
    <row r="62" spans="2:5" x14ac:dyDescent="0.25">
      <c r="B62" s="4">
        <v>60</v>
      </c>
      <c r="C62" s="3" t="s">
        <v>70</v>
      </c>
      <c r="D62" s="2" t="s">
        <v>3</v>
      </c>
      <c r="E62" s="5">
        <f>1500+1000</f>
        <v>2500</v>
      </c>
    </row>
    <row r="63" spans="2:5" x14ac:dyDescent="0.25">
      <c r="B63" s="4">
        <v>61</v>
      </c>
      <c r="C63" s="3" t="s">
        <v>92</v>
      </c>
      <c r="D63" s="2" t="s">
        <v>9</v>
      </c>
      <c r="E63" s="5">
        <v>500</v>
      </c>
    </row>
    <row r="64" spans="2:5" x14ac:dyDescent="0.25">
      <c r="B64" s="4">
        <v>62</v>
      </c>
      <c r="C64" s="3" t="s">
        <v>91</v>
      </c>
      <c r="D64" s="2" t="s">
        <v>3</v>
      </c>
      <c r="E64" s="5">
        <v>250</v>
      </c>
    </row>
    <row r="65" spans="2:5" x14ac:dyDescent="0.25">
      <c r="B65" s="4">
        <v>63</v>
      </c>
      <c r="C65" s="3" t="s">
        <v>58</v>
      </c>
      <c r="D65" s="2" t="s">
        <v>3</v>
      </c>
      <c r="E65" s="5">
        <f>300</f>
        <v>300</v>
      </c>
    </row>
    <row r="66" spans="2:5" x14ac:dyDescent="0.25">
      <c r="B66" s="4">
        <v>64</v>
      </c>
      <c r="C66" s="3" t="s">
        <v>48</v>
      </c>
      <c r="D66" s="2" t="s">
        <v>1</v>
      </c>
      <c r="E66" s="5">
        <f>400+400+400+800+1000</f>
        <v>3000</v>
      </c>
    </row>
    <row r="67" spans="2:5" x14ac:dyDescent="0.25">
      <c r="B67" s="4">
        <v>65</v>
      </c>
      <c r="C67" s="3" t="s">
        <v>24</v>
      </c>
      <c r="D67" s="2" t="s">
        <v>3</v>
      </c>
      <c r="E67" s="5">
        <f>200000+100000+135000+265000+25000</f>
        <v>725000</v>
      </c>
    </row>
    <row r="68" spans="2:5" x14ac:dyDescent="0.25">
      <c r="B68" s="4">
        <v>66</v>
      </c>
      <c r="C68" s="3" t="s">
        <v>86</v>
      </c>
      <c r="D68" s="2" t="s">
        <v>1</v>
      </c>
      <c r="E68" s="5">
        <v>200</v>
      </c>
    </row>
    <row r="69" spans="2:5" x14ac:dyDescent="0.25">
      <c r="B69" s="4">
        <v>67</v>
      </c>
      <c r="C69" s="3" t="s">
        <v>37</v>
      </c>
      <c r="D69" s="2" t="s">
        <v>3</v>
      </c>
      <c r="E69" s="5">
        <v>1000</v>
      </c>
    </row>
    <row r="70" spans="2:5" x14ac:dyDescent="0.25">
      <c r="B70" s="4">
        <v>68</v>
      </c>
      <c r="C70" s="3" t="s">
        <v>38</v>
      </c>
      <c r="D70" s="2" t="s">
        <v>3</v>
      </c>
      <c r="E70" s="5">
        <f>1000</f>
        <v>1000</v>
      </c>
    </row>
    <row r="71" spans="2:5" x14ac:dyDescent="0.25">
      <c r="B71" s="4">
        <v>69</v>
      </c>
      <c r="C71" s="3" t="s">
        <v>42</v>
      </c>
      <c r="D71" s="2" t="s">
        <v>3</v>
      </c>
      <c r="E71" s="5">
        <f>250+250</f>
        <v>500</v>
      </c>
    </row>
    <row r="72" spans="2:5" x14ac:dyDescent="0.25">
      <c r="B72" s="4">
        <v>70</v>
      </c>
      <c r="C72" s="3" t="s">
        <v>46</v>
      </c>
      <c r="D72" s="2" t="s">
        <v>3</v>
      </c>
      <c r="E72" s="5">
        <f>400+3600</f>
        <v>4000</v>
      </c>
    </row>
    <row r="73" spans="2:5" x14ac:dyDescent="0.25">
      <c r="B73" s="4">
        <v>71</v>
      </c>
      <c r="C73" s="3" t="s">
        <v>33</v>
      </c>
      <c r="D73" s="2" t="s">
        <v>3</v>
      </c>
      <c r="E73" s="5">
        <f>100+100+150</f>
        <v>350</v>
      </c>
    </row>
    <row r="74" spans="2:5" x14ac:dyDescent="0.25">
      <c r="B74" s="4">
        <v>72</v>
      </c>
      <c r="C74" s="3" t="s">
        <v>49</v>
      </c>
      <c r="D74" s="2" t="s">
        <v>3</v>
      </c>
      <c r="E74" s="5">
        <f>50+50+50+50+100</f>
        <v>300</v>
      </c>
    </row>
    <row r="75" spans="2:5" x14ac:dyDescent="0.25">
      <c r="B75" s="4">
        <v>73</v>
      </c>
      <c r="C75" s="3" t="s">
        <v>25</v>
      </c>
      <c r="D75" s="2" t="s">
        <v>9</v>
      </c>
      <c r="E75" s="5">
        <f>400</f>
        <v>400</v>
      </c>
    </row>
    <row r="76" spans="2:5" x14ac:dyDescent="0.25">
      <c r="B76" s="4">
        <v>74</v>
      </c>
      <c r="C76" s="3" t="s">
        <v>44</v>
      </c>
      <c r="D76" s="2" t="s">
        <v>3</v>
      </c>
      <c r="E76" s="5">
        <f>500</f>
        <v>500</v>
      </c>
    </row>
    <row r="77" spans="2:5" x14ac:dyDescent="0.25">
      <c r="B77" s="4">
        <v>75</v>
      </c>
      <c r="C77" s="13" t="s">
        <v>26</v>
      </c>
      <c r="D77" s="14" t="s">
        <v>3</v>
      </c>
      <c r="E77" s="15">
        <f>1000+10000+12000+7000+2000</f>
        <v>32000</v>
      </c>
    </row>
    <row r="78" spans="2:5" x14ac:dyDescent="0.25">
      <c r="B78" s="4">
        <v>76</v>
      </c>
      <c r="C78" s="13" t="s">
        <v>0</v>
      </c>
      <c r="D78" s="14" t="s">
        <v>3</v>
      </c>
      <c r="E78" s="15">
        <f>50+50+50+50+150</f>
        <v>350</v>
      </c>
    </row>
    <row r="79" spans="2:5" x14ac:dyDescent="0.25">
      <c r="B79" s="4">
        <v>77</v>
      </c>
      <c r="C79" s="13" t="s">
        <v>27</v>
      </c>
      <c r="D79" s="14" t="s">
        <v>3</v>
      </c>
      <c r="E79" s="15">
        <f>250+200+150</f>
        <v>600</v>
      </c>
    </row>
    <row r="80" spans="2:5" x14ac:dyDescent="0.25">
      <c r="B80" s="4">
        <v>78</v>
      </c>
      <c r="C80" s="3" t="s">
        <v>59</v>
      </c>
      <c r="D80" s="2" t="s">
        <v>3</v>
      </c>
      <c r="E80" s="5">
        <f>50+50+100</f>
        <v>200</v>
      </c>
    </row>
    <row r="81" spans="2:5" x14ac:dyDescent="0.25">
      <c r="B81" s="4">
        <v>79</v>
      </c>
      <c r="C81" s="3" t="s">
        <v>10</v>
      </c>
      <c r="D81" s="2" t="s">
        <v>3</v>
      </c>
      <c r="E81" s="5">
        <f>250</f>
        <v>250</v>
      </c>
    </row>
    <row r="82" spans="2:5" x14ac:dyDescent="0.25">
      <c r="B82" s="4">
        <v>80</v>
      </c>
      <c r="C82" s="3" t="s">
        <v>31</v>
      </c>
      <c r="D82" s="2" t="s">
        <v>35</v>
      </c>
      <c r="E82" s="5">
        <f>(150*25)+(150*25)+(100*25)</f>
        <v>10000</v>
      </c>
    </row>
    <row r="83" spans="2:5" x14ac:dyDescent="0.25">
      <c r="B83" s="4">
        <v>81</v>
      </c>
      <c r="C83" s="3" t="s">
        <v>28</v>
      </c>
      <c r="D83" s="2" t="s">
        <v>3</v>
      </c>
      <c r="E83" s="5">
        <f>25000+20000+10000+12000</f>
        <v>67000</v>
      </c>
    </row>
    <row r="84" spans="2:5" x14ac:dyDescent="0.25">
      <c r="B84" s="4">
        <v>82</v>
      </c>
      <c r="C84" s="3" t="s">
        <v>32</v>
      </c>
      <c r="D84" s="2" t="s">
        <v>3</v>
      </c>
      <c r="E84" s="5">
        <v>25</v>
      </c>
    </row>
    <row r="85" spans="2:5" x14ac:dyDescent="0.25">
      <c r="B85" s="4">
        <v>83</v>
      </c>
      <c r="C85" s="3" t="s">
        <v>45</v>
      </c>
      <c r="D85" s="2" t="s">
        <v>3</v>
      </c>
      <c r="E85" s="5">
        <f>2000+4000</f>
        <v>6000</v>
      </c>
    </row>
    <row r="86" spans="2:5" x14ac:dyDescent="0.25">
      <c r="B86" s="4">
        <v>84</v>
      </c>
      <c r="C86" s="3" t="s">
        <v>29</v>
      </c>
      <c r="D86" s="2" t="s">
        <v>3</v>
      </c>
      <c r="E86" s="5">
        <f>1500</f>
        <v>1500</v>
      </c>
    </row>
    <row r="87" spans="2:5" x14ac:dyDescent="0.25">
      <c r="B87" s="4">
        <v>85</v>
      </c>
      <c r="C87" s="3" t="s">
        <v>47</v>
      </c>
      <c r="D87" s="2" t="s">
        <v>3</v>
      </c>
      <c r="E87" s="5">
        <f>50+50+50+50+175</f>
        <v>375</v>
      </c>
    </row>
    <row r="88" spans="2:5" x14ac:dyDescent="0.25">
      <c r="B88" s="4">
        <v>86</v>
      </c>
      <c r="C88" s="3" t="s">
        <v>60</v>
      </c>
      <c r="D88" s="2" t="s">
        <v>3</v>
      </c>
      <c r="E88" s="5">
        <v>13500</v>
      </c>
    </row>
    <row r="89" spans="2:5" x14ac:dyDescent="0.25">
      <c r="B89" s="4">
        <v>87</v>
      </c>
      <c r="C89" s="3" t="s">
        <v>80</v>
      </c>
      <c r="D89" s="2" t="s">
        <v>1</v>
      </c>
      <c r="E89" s="5">
        <v>100</v>
      </c>
    </row>
    <row r="90" spans="2:5" ht="15.75" thickBot="1" x14ac:dyDescent="0.3">
      <c r="B90" s="6">
        <v>88</v>
      </c>
      <c r="C90" s="7" t="s">
        <v>22</v>
      </c>
      <c r="D90" s="8" t="s">
        <v>9</v>
      </c>
      <c r="E90" s="9">
        <f>500</f>
        <v>500</v>
      </c>
    </row>
  </sheetData>
  <sortState ref="C6:E91">
    <sortCondition ref="C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19"/>
  <sheetViews>
    <sheetView topLeftCell="B2" workbookViewId="0">
      <selection activeCell="F17" sqref="F17:F19"/>
    </sheetView>
  </sheetViews>
  <sheetFormatPr defaultRowHeight="15" x14ac:dyDescent="0.25"/>
  <cols>
    <col min="3" max="3" width="7.28515625" bestFit="1" customWidth="1"/>
    <col min="4" max="4" width="34.85546875" customWidth="1"/>
    <col min="5" max="5" width="13.42578125" bestFit="1" customWidth="1"/>
    <col min="6" max="6" width="14.7109375" customWidth="1"/>
  </cols>
  <sheetData>
    <row r="2" spans="3:6" ht="15.75" thickBot="1" x14ac:dyDescent="0.3"/>
    <row r="3" spans="3:6" ht="35.1" customHeight="1" thickBot="1" x14ac:dyDescent="0.3">
      <c r="C3" s="21" t="s">
        <v>117</v>
      </c>
      <c r="D3" s="10" t="s">
        <v>93</v>
      </c>
      <c r="E3" s="12" t="s">
        <v>115</v>
      </c>
      <c r="F3" s="11" t="s">
        <v>116</v>
      </c>
    </row>
    <row r="4" spans="3:6" ht="15.75" thickBot="1" x14ac:dyDescent="0.3">
      <c r="C4" s="17">
        <v>1</v>
      </c>
      <c r="D4" s="18" t="s">
        <v>97</v>
      </c>
      <c r="E4" s="19" t="s">
        <v>94</v>
      </c>
      <c r="F4" s="20">
        <v>500</v>
      </c>
    </row>
    <row r="5" spans="3:6" ht="15.75" thickBot="1" x14ac:dyDescent="0.3">
      <c r="C5" s="4">
        <v>2</v>
      </c>
      <c r="D5" s="3" t="s">
        <v>98</v>
      </c>
      <c r="E5" s="2" t="s">
        <v>94</v>
      </c>
      <c r="F5" s="20">
        <v>500</v>
      </c>
    </row>
    <row r="6" spans="3:6" ht="15.75" thickBot="1" x14ac:dyDescent="0.3">
      <c r="C6" s="4">
        <v>3</v>
      </c>
      <c r="D6" s="3" t="s">
        <v>99</v>
      </c>
      <c r="E6" s="2" t="s">
        <v>94</v>
      </c>
      <c r="F6" s="20">
        <v>500</v>
      </c>
    </row>
    <row r="7" spans="3:6" ht="15.75" thickBot="1" x14ac:dyDescent="0.3">
      <c r="C7" s="4">
        <v>4</v>
      </c>
      <c r="D7" s="3" t="s">
        <v>100</v>
      </c>
      <c r="E7" s="2" t="s">
        <v>94</v>
      </c>
      <c r="F7" s="20">
        <v>500</v>
      </c>
    </row>
    <row r="8" spans="3:6" ht="15.75" thickBot="1" x14ac:dyDescent="0.3">
      <c r="C8" s="4">
        <v>5</v>
      </c>
      <c r="D8" s="3" t="s">
        <v>101</v>
      </c>
      <c r="E8" s="2" t="s">
        <v>95</v>
      </c>
      <c r="F8" s="20">
        <v>500</v>
      </c>
    </row>
    <row r="9" spans="3:6" ht="15.75" thickBot="1" x14ac:dyDescent="0.3">
      <c r="C9" s="4">
        <v>6</v>
      </c>
      <c r="D9" s="3" t="s">
        <v>102</v>
      </c>
      <c r="E9" s="2" t="s">
        <v>94</v>
      </c>
      <c r="F9" s="20">
        <v>500</v>
      </c>
    </row>
    <row r="10" spans="3:6" ht="15.75" thickBot="1" x14ac:dyDescent="0.3">
      <c r="C10" s="4">
        <v>7</v>
      </c>
      <c r="D10" s="3" t="s">
        <v>103</v>
      </c>
      <c r="E10" s="2" t="s">
        <v>94</v>
      </c>
      <c r="F10" s="20">
        <v>500</v>
      </c>
    </row>
    <row r="11" spans="3:6" ht="15.75" thickBot="1" x14ac:dyDescent="0.3">
      <c r="C11" s="4">
        <v>8</v>
      </c>
      <c r="D11" s="3" t="s">
        <v>104</v>
      </c>
      <c r="E11" s="2" t="s">
        <v>94</v>
      </c>
      <c r="F11" s="20">
        <v>500</v>
      </c>
    </row>
    <row r="12" spans="3:6" ht="15.75" thickBot="1" x14ac:dyDescent="0.3">
      <c r="C12" s="4">
        <v>9</v>
      </c>
      <c r="D12" s="3" t="s">
        <v>112</v>
      </c>
      <c r="E12" s="2" t="s">
        <v>96</v>
      </c>
      <c r="F12" s="20">
        <v>500</v>
      </c>
    </row>
    <row r="13" spans="3:6" ht="15.75" thickBot="1" x14ac:dyDescent="0.3">
      <c r="C13" s="4">
        <v>10</v>
      </c>
      <c r="D13" s="3" t="s">
        <v>105</v>
      </c>
      <c r="E13" s="2" t="s">
        <v>94</v>
      </c>
      <c r="F13" s="20">
        <v>500</v>
      </c>
    </row>
    <row r="14" spans="3:6" ht="15.75" thickBot="1" x14ac:dyDescent="0.3">
      <c r="C14" s="4">
        <v>11</v>
      </c>
      <c r="D14" s="3" t="s">
        <v>106</v>
      </c>
      <c r="E14" s="2" t="s">
        <v>95</v>
      </c>
      <c r="F14" s="20">
        <v>500</v>
      </c>
    </row>
    <row r="15" spans="3:6" x14ac:dyDescent="0.25">
      <c r="C15" s="4">
        <v>12</v>
      </c>
      <c r="D15" s="3" t="s">
        <v>107</v>
      </c>
      <c r="E15" s="2" t="s">
        <v>95</v>
      </c>
      <c r="F15" s="20">
        <v>500</v>
      </c>
    </row>
    <row r="16" spans="3:6" x14ac:dyDescent="0.25">
      <c r="C16" s="4">
        <v>13</v>
      </c>
      <c r="D16" s="3" t="s">
        <v>110</v>
      </c>
      <c r="E16" s="2" t="s">
        <v>96</v>
      </c>
      <c r="F16" s="5">
        <v>5000</v>
      </c>
    </row>
    <row r="17" spans="3:6" x14ac:dyDescent="0.25">
      <c r="C17" s="4">
        <v>14</v>
      </c>
      <c r="D17" s="3" t="s">
        <v>111</v>
      </c>
      <c r="E17" s="2" t="s">
        <v>96</v>
      </c>
      <c r="F17" s="5">
        <v>500</v>
      </c>
    </row>
    <row r="18" spans="3:6" x14ac:dyDescent="0.25">
      <c r="C18" s="4">
        <v>15</v>
      </c>
      <c r="D18" s="3" t="s">
        <v>108</v>
      </c>
      <c r="E18" s="2" t="s">
        <v>94</v>
      </c>
      <c r="F18" s="5">
        <v>500</v>
      </c>
    </row>
    <row r="19" spans="3:6" ht="15.75" thickBot="1" x14ac:dyDescent="0.3">
      <c r="C19" s="6">
        <v>16</v>
      </c>
      <c r="D19" s="7" t="s">
        <v>109</v>
      </c>
      <c r="E19" s="8" t="s">
        <v>94</v>
      </c>
      <c r="F19" s="5">
        <v>500</v>
      </c>
    </row>
  </sheetData>
  <sortState ref="D5:F19">
    <sortCondition ref="D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API </vt:lpstr>
      <vt:lpstr>Pellet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2020-11-26T08:47:23Z</cp:lastPrinted>
  <dcterms:created xsi:type="dcterms:W3CDTF">2020-11-25T06:33:07Z</dcterms:created>
  <dcterms:modified xsi:type="dcterms:W3CDTF">2020-12-02T12:28:34Z</dcterms:modified>
</cp:coreProperties>
</file>